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G63" i="18"/>
  <c r="J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K55" i="18"/>
  <c r="L55" i="18"/>
  <c r="F55" i="18"/>
  <c r="H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P12" i="7"/>
  <c r="O24" i="7"/>
  <c r="F24" i="7"/>
  <c r="I23" i="7"/>
  <c r="K22" i="7"/>
  <c r="M21" i="7"/>
  <c r="O20" i="7"/>
  <c r="K20" i="7"/>
  <c r="M19" i="7"/>
  <c r="O18" i="7"/>
  <c r="F18" i="7"/>
  <c r="I17" i="7"/>
  <c r="K16" i="7"/>
  <c r="M15" i="7"/>
  <c r="I15" i="7"/>
  <c r="K14" i="7"/>
  <c r="M13" i="7"/>
  <c r="O12" i="7"/>
  <c r="F12" i="7"/>
  <c r="J24" i="7"/>
  <c r="L23" i="7"/>
  <c r="N22" i="7"/>
  <c r="P21" i="7"/>
  <c r="H21" i="7"/>
  <c r="P19" i="7"/>
  <c r="H19" i="7"/>
  <c r="J18" i="7"/>
  <c r="L17" i="7"/>
  <c r="N16" i="7"/>
  <c r="P15" i="7"/>
  <c r="H15" i="7"/>
  <c r="J14" i="7"/>
  <c r="L13" i="7"/>
  <c r="N12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J13" i="7"/>
  <c r="L12" i="7"/>
  <c r="H12" i="7"/>
  <c r="K24" i="7"/>
  <c r="M23" i="7"/>
  <c r="O22" i="7"/>
  <c r="F22" i="7"/>
  <c r="I21" i="7"/>
  <c r="F20" i="7"/>
  <c r="I19" i="7"/>
  <c r="K18" i="7"/>
  <c r="M17" i="7"/>
  <c r="O16" i="7"/>
  <c r="F16" i="7"/>
  <c r="O14" i="7"/>
  <c r="F14" i="7"/>
  <c r="I13" i="7"/>
  <c r="K12" i="7"/>
  <c r="N24" i="7"/>
  <c r="P23" i="7"/>
  <c r="H23" i="7"/>
  <c r="J22" i="7"/>
  <c r="L21" i="7"/>
  <c r="N20" i="7"/>
  <c r="J20" i="7"/>
  <c r="L19" i="7"/>
  <c r="N18" i="7"/>
  <c r="P17" i="7"/>
  <c r="H17" i="7"/>
  <c r="J16" i="7"/>
  <c r="L15" i="7"/>
  <c r="N14" i="7"/>
  <c r="P13" i="7"/>
  <c r="H13" i="7"/>
  <c r="J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<sst xmlns="http://schemas.openxmlformats.org/spreadsheetml/2006/main" count="1373" uniqueCount="677">
  <si>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</si>
  <si>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</si>
  <si>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</si>
  <si>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</si>
  <si>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</si>
  <si>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</si>
  <si>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</si>
  <si>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</si>
  <si>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</si>
  <si>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</si>
  <si>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</si>
  <si>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</si>
  <si>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</si>
  <si>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</si>
  <si>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</si>
  <si>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</si>
  <si>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</si>
  <si>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</si>
  <si>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</si>
  <si>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</si>
  <si>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</si>
  <si>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</si>
  <si>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</si>
  <si>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</si>
  <si>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</si>
  <si>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</si>
  <si>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</si>
  <si>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</si>
  <si>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</si>
  <si>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</si>
  <si>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</si>
  <si>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</si>
  <si>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</si>
  <si>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</si>
  <si>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</si>
  <si>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</si>
  <si>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</si>
  <si>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</si>
  <si>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</si>
  <si>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</si>
  <si>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</si>
  <si>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</si>
  <si>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</si>
  <si>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</si>
  <si>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</si>
  <si>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</si>
  <si>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</si>
  <si>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</si>
  <si>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</si>
  <si>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</si>
  <si>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</si>
  <si>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</si>
  <si>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</si>
  <si>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</si>
  <si>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</si>
  <si>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</si>
  <si>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</si>
  <si>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</si>
  <si>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</si>
  <si>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</si>
  <si>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</si>
  <si>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</si>
  <si>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</si>
  <si>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</si>
  <si>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</si>
  <si>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</si>
  <si>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</si>
  <si>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</si>
  <si>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</si>
  <si>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</si>
  <si>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</si>
  <si>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</si>
  <si>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</si>
  <si>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</si>
  <si>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</si>
  <si>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</si>
  <si>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</si>
  <si>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</si>
  <si>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</si>
  <si>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</si>
  <si>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</si>
  <si>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</si>
  <si>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</si>
  <si>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</si>
  <si>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</si>
  <si>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</si>
  <si>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</si>
  <si>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</si>
  <si>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</si>
  <si>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</si>
  <si>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</si>
  <si>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</si>
  <si>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</si>
  <si>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</si>
  <si>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</si>
  <si>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</si>
  <si>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</si>
  <si>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</si>
  <si>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</si>
  <si>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</si>
  <si>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</si>
  <si>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</si>
  <si>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</si>
  <si>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</si>
  <si>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</si>
  <si>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</si>
  <si>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</si>
  <si>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</si>
  <si>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</si>
  <si>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</si>
  <si>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</si>
  <si>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</si>
  <si>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</si>
  <si>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</si>
  <si>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</si>
  <si>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</si>
  <si>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</si>
  <si>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</si>
  <si>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</si>
  <si>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</si>
  <si>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</si>
  <si>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</si>
  <si>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</si>
  <si>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</si>
  <si>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</si>
  <si>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</si>
  <si>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</si>
  <si>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</si>
  <si>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</si>
  <si>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</si>
  <si>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</si>
  <si>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</si>
  <si>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</si>
  <si>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</si>
  <si>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</si>
  <si>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</si>
  <si>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</si>
  <si>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</si>
  <si>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</si>
  <si>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</si>
  <si>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</si>
  <si>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</si>
  <si>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</si>
  <si>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</si>
  <si>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</si>
  <si>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</si>
  <si>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</si>
  <si>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</si>
  <si>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</si>
  <si>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</si>
  <si>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</si>
  <si>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</si>
  <si>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</si>
  <si>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</si>
  <si>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</si>
  <si>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</si>
  <si>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</si>
  <si>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</si>
  <si>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</si>
  <si>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</si>
  <si>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</si>
  <si>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</si>
  <si>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</si>
  <si>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</si>
  <si>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</si>
  <si>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</si>
  <si>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</si>
  <si>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</si>
  <si>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</si>
  <si>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</si>
  <si>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</si>
  <si>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</si>
  <si>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</si>
  <si>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</si>
  <si>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</si>
  <si>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</si>
  <si>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</si>
  <si>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</si>
  <si>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</si>
  <si>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</si>
  <si>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</si>
  <si>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</si>
  <si>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</si>
  <si>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</si>
  <si>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</si>
  <si>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</si>
  <si>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</si>
  <si>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</si>
  <si>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</si>
  <si>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</si>
  <si>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</si>
  <si>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</si>
  <si>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</si>
  <si>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</si>
  <si>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</si>
  <si>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</si>
  <si>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</si>
  <si>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</si>
  <si>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</si>
  <si>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</si>
  <si>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</si>
  <si>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</si>
  <si>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</si>
  <si>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</si>
  <si>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</si>
  <si>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</si>
  <si>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</si>
  <si>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</si>
  <si>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</si>
  <si>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</si>
  <si>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</si>
  <si>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</si>
  <si>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</si>
  <si>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</si>
  <si>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</si>
  <si>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</si>
  <si>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</si>
  <si>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</si>
  <si>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</si>
  <si>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</si>
  <si>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</si>
  <si>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</si>
  <si>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</si>
  <si>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</si>
  <si>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</si>
  <si>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</si>
  <si>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</si>
  <si>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</si>
  <si>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</si>
  <si>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</si>
  <si>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</si>
  <si>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</si>
  <si>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</si>
  <si>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</si>
  <si>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</si>
  <si>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</si>
  <si>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</si>
  <si>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</si>
  <si>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</si>
  <si>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</si>
  <si>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</si>
  <si>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</si>
  <si>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</si>
  <si>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</si>
  <si>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</si>
  <si>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</si>
  <si>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</si>
  <si>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</si>
  <si>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</si>
  <si>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</si>
  <si>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</si>
  <si>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</si>
  <si>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</si>
  <si>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</si>
  <si>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</si>
  <si>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</si>
  <si>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</si>
  <si>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</si>
  <si>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</si>
  <si>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</si>
  <si>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</si>
  <si>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</si>
  <si>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</si>
  <si>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</si>
  <si>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</si>
  <si>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</si>
  <si>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</si>
  <si>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</si>
  <si>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</si>
  <si>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</si>
  <si>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</si>
  <si>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</si>
  <si>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</si>
  <si>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</si>
  <si>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</si>
  <si>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</si>
  <si>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</si>
  <si>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</si>
  <si>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</si>
  <si>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</si>
  <si>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</si>
  <si>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</si>
  <si>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</si>
  <si>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</si>
  <si>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</si>
  <si>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</si>
  <si>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</si>
  <si>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</si>
  <si>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</si>
  <si>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</si>
  <si>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</si>
  <si>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</si>
  <si>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</si>
  <si>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</si>
  <si>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</si>
  <si>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</si>
  <si>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</si>
  <si>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</si>
  <si>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</si>
  <si>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</si>
  <si>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</si>
  <si>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</si>
  <si>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</si>
  <si>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</si>
  <si>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</si>
  <si>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</si>
  <si>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</si>
  <si>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</si>
  <si>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</si>
  <si>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</si>
  <si>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</si>
  <si>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</si>
  <si>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</si>
  <si>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</si>
  <si>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</si>
  <si>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</si>
  <si>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</si>
  <si>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</si>
  <si>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</si>
  <si>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</si>
  <si>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</si>
  <si>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</si>
  <si>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</si>
  <si>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</si>
  <si>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</si>
  <si>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</si>
  <si>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</si>
  <si>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</si>
  <si>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</si>
  <si>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</si>
  <si>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</si>
  <si>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</si>
  <si>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</si>
  <si>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</si>
  <si>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</si>
  <si>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</si>
  <si>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</si>
  <si>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</si>
  <si>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</si>
  <si>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</si>
  <si>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</si>
  <si>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</si>
  <si>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</si>
  <si>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</si>
  <si>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</si>
  <si>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</si>
  <si>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</si>
  <si>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</si>
  <si>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</si>
  <si>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</si>
  <si>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</si>
  <si>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</si>
  <si>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</si>
  <si>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</si>
  <si>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</si>
  <si>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</si>
  <si>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</si>
  <si>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</si>
  <si>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</si>
  <si>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</si>
  <si>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</si>
  <si>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</si>
  <si>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</si>
  <si>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</si>
  <si>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</si>
  <si>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</si>
  <si>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</si>
  <si>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</si>
  <si>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</si>
  <si>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</si>
  <si>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</si>
  <si>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</si>
  <si>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</si>
  <si>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</si>
  <si>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</si>
  <si>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</si>
  <si>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</si>
  <si>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</si>
  <si>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</si>
  <si>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</si>
  <si>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</si>
  <si>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</si>
  <si>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</si>
  <si>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</si>
  <si>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</si>
  <si>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</si>
  <si>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</si>
  <si>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</si>
  <si>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</si>
  <si>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</si>
  <si>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</si>
  <si>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</si>
  <si>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</si>
  <si>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</si>
  <si>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</si>
  <si>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</si>
  <si>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</si>
  <si>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</si>
  <si>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</si>
  <si>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</si>
  <si>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</si>
  <si>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</si>
  <si>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</si>
  <si>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</si>
  <si>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</si>
  <si>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</si>
  <si>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</si>
  <si>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</si>
  <si>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</si>
  <si>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</si>
  <si>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</si>
  <si>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</si>
  <si>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</si>
  <si>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</si>
  <si>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</si>
  <si>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</si>
  <si>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</si>
  <si>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</si>
  <si>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</si>
  <si>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</si>
  <si>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</si>
  <si>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</si>
  <si>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</si>
  <si>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</si>
  <si>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</si>
  <si>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</si>
  <si>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</si>
  <si>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</si>
  <si>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</si>
  <si>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</si>
  <si>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</si>
  <si>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</si>
  <si>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</si>
  <si>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</si>
  <si>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</si>
  <si>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</si>
  <si>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</si>
  <si>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</si>
  <si>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</si>
  <si>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</si>
  <si>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</si>
  <si>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</si>
  <si>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</si>
  <si>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</si>
  <si>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</si>
  <si>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</si>
  <si>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</si>
  <si>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</si>
  <si>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</si>
  <si>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</si>
  <si>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</si>
  <si>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</si>
  <si>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</si>
  <si>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</si>
  <si>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</si>
  <si>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</si>
  <si>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</si>
  <si>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</si>
  <si>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</si>
  <si>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</si>
  <si>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</si>
  <si>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</si>
  <si>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</si>
  <si>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</si>
  <si>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</si>
  <si>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</si>
  <si>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</si>
  <si>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</si>
  <si>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</si>
  <si>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</si>
  <si>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</si>
  <si>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</si>
  <si>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</si>
  <si>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</si>
  <si>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</si>
  <si>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</si>
  <si>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</si>
  <si>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</si>
  <si>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</si>
  <si>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</si>
  <si>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</si>
  <si>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</si>
  <si>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</si>
  <si>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</si>
  <si>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</si>
  <si>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</si>
  <si>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</si>
  <si>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</si>
  <si>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</si>
  <si>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</si>
  <si>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</si>
  <si>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</si>
  <si>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</si>
  <si>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</si>
  <si>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</si>
  <si>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</si>
  <si>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</si>
  <si>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</si>
  <si>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</si>
  <si>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</si>
  <si>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</si>
  <si>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</si>
  <si>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</si>
  <si>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</si>
  <si>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</si>
  <si>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</si>
  <si>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</si>
  <si>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</si>
  <si>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</si>
  <si>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</si>
  <si>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</si>
  <si>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</si>
  <si>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</si>
  <si>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</si>
  <si>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</si>
  <si>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</si>
  <si>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</si>
  <si>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</si>
  <si>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</si>
  <si>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</si>
  <si>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</si>
  <si>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</si>
  <si>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</si>
  <si>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</si>
  <si>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</si>
  <si>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</si>
  <si>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</si>
  <si>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</si>
  <si>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</si>
  <si>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</si>
  <si>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</si>
  <si>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</si>
  <si>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</si>
  <si>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</si>
  <si>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</si>
  <si>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</si>
  <si>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</si>
  <si>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</si>
  <si>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</si>
  <si>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</si>
  <si>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</si>
  <si>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</si>
  <si>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</si>
  <si>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</si>
  <si>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</si>
  <si>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</si>
  <si>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</si>
  <si>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</si>
  <si>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</si>
  <si>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</si>
  <si>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</si>
  <si>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</si>
  <si>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</si>
  <si>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</si>
  <si>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</si>
  <si>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</si>
  <si>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</si>
  <si>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</si>
  <si>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</si>
  <si>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</si>
  <si>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</si>
  <si>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</si>
  <si>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</si>
  <si>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</si>
  <si>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</si>
  <si>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</si>
  <si>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</si>
  <si>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</si>
  <si>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</si>
  <si>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</si>
  <si>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</si>
  <si>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</si>
  <si>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</si>
  <si>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</si>
  <si>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</si>
  <si>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</si>
  <si>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</si>
  <si>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</si>
  <si>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</si>
  <si>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</si>
  <si>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</si>
  <si>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</si>
  <si>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</si>
  <si>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</si>
  <si>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</si>
  <si>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</si>
  <si>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</si>
  <si>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</si>
  <si>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</si>
  <si>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</si>
  <si>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</si>
  <si>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</si>
  <si>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</si>
  <si>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</si>
  <si>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</si>
  <si>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</si>
  <si>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</si>
  <si>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</si>
  <si>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</si>
  <si>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</si>
  <si>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</si>
  <si>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</si>
  <si>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</si>
  <si>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</si>
  <si>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</si>
  <si>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</si>
  <si>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</si>
  <si>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</si>
  <si>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</si>
  <si>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</si>
  <si>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</si>
  <si>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</si>
  <si>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</si>
  <si>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</si>
  <si>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</si>
  <si>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</si>
  <si>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</si>
  <si>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</si>
  <si>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</si>
  <si>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</si>
  <si>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</si>
  <si>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</si>
  <si>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</si>
  <si>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</si>
  <si>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</si>
  <si>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</si>
  <si>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</si>
  <si>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</si>
  <si>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</si>
  <si>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</si>
  <si>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</si>
  <si>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</si>
  <si>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</si>
  <si>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</si>
  <si>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</si>
  <si>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</si>
  <si>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</si>
  <si>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</si>
  <si>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</si>
  <si>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</si>
  <si>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</si>
  <si>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</si>
  <si>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</si>
  <si>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</si>
  <si>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</si>
  <si>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</si>
  <si>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</si>
  <si>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</si>
  <si>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</si>
  <si>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</si>
  <si>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</si>
  <si>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</si>
  <si>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</si>
  <si>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</si>
  <si>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</si>
  <si>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</si>
  <si>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Zittau GmbH</t>
  </si>
  <si>
    <t>9870029300009</t>
  </si>
  <si>
    <t>Friedensstraße 17</t>
  </si>
  <si>
    <t>D-02763</t>
  </si>
  <si>
    <t>Zittau</t>
  </si>
  <si>
    <t>SWZ</t>
  </si>
  <si>
    <t>Cindy Schönberger</t>
  </si>
  <si>
    <t>c.schoenberger@stadtwerke-zittau.de</t>
  </si>
  <si>
    <t>GASPOOLNH7002931</t>
  </si>
  <si>
    <t>03583/670-332</t>
  </si>
  <si>
    <t>DE_GPD03</t>
  </si>
  <si>
    <t>DE_GBD03</t>
  </si>
  <si>
    <t>DE_GBH03</t>
  </si>
  <si>
    <t>DE_GGA03</t>
  </si>
  <si>
    <t>DE_GBA03</t>
  </si>
  <si>
    <t>DE_GWA03</t>
  </si>
  <si>
    <t>DE_GGB03</t>
  </si>
  <si>
    <t>DE_GKO03</t>
  </si>
  <si>
    <t>DE_GMK03</t>
  </si>
  <si>
    <t>DE_GHA03</t>
  </si>
  <si>
    <t>Meteomedia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</si>
</sst>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3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9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9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2" fontId="7" fillId="0" borderId="17" xfId="3" applyNumberFormat="1" applyFont="1" applyBorder="1" applyAlignment="1" applyProtection="1">
      <alignment vertical="center"/>
    </xf>
    <xf numFmtId="172" fontId="7" fillId="0" borderId="17" xfId="3" applyNumberFormat="1" applyFont="1" applyBorder="1" applyAlignment="1" applyProtection="1">
      <alignment horizontal="center" vertical="center"/>
    </xf>
    <xf numFmtId="171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2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9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9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9" fontId="0" fillId="74" borderId="54" xfId="0" applyNumberFormat="1" applyFont="1" applyFill="1" applyBorder="1" applyAlignment="1" applyProtection="1">
      <alignment horizontal="center" vertical="center"/>
    </xf>
    <xf numFmtId="169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70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SWZ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6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15" sqref="D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Zittau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SWZ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9870029300009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572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571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367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660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E56" sqref="E5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Zittau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SWZ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9870029300009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Zittau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676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Meteomedia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660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10599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Zittau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10599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I34:N34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Zittau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SWZ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9870029300009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29" sqref="J29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Zittau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SWZ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9870029300009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42644</v>
      </c>
      <c r="E8" s="129"/>
      <c r="F8" s="129"/>
      <c r="H8" s="127" t="s">
        <v>494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41</v>
      </c>
      <c r="F11" s="295" t="str">
        <f>VLOOKUP($E11,'BDEW-Standard'!$B$3:$M$158,F$9,0)</f>
        <v>S14</v>
      </c>
      <c r="H11" s="166">
        <f>ROUND(VLOOKUP($E11,'BDEW-Standard'!$B$3:$M$158,H$9,0),7)</f>
        <v>3.1764404000000002</v>
      </c>
      <c r="I11" s="166">
        <f>ROUND(VLOOKUP($E11,'BDEW-Standard'!$B$3:$M$158,I$9,0),7)</f>
        <v>-37.410583199999998</v>
      </c>
      <c r="J11" s="166">
        <f>ROUND(VLOOKUP($E11,'BDEW-Standard'!$B$3:$M$158,J$9,0),7)</f>
        <v>6.1622336000000004</v>
      </c>
      <c r="K11" s="166">
        <f>ROUND(VLOOKUP($E11,'BDEW-Standard'!$B$3:$M$158,K$9,0),7)</f>
        <v>8.9360599999999998E-2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0.96716323288062622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SWZ</v>
      </c>
      <c r="D12" s="62" t="s">
        <v>247</v>
      </c>
      <c r="E12" s="164" t="s">
        <v>49</v>
      </c>
      <c r="F12" s="296" t="str">
        <f>VLOOKUP($E12,'BDEW-Standard'!$B$3:$M$158,F$9,0)</f>
        <v>S24</v>
      </c>
      <c r="H12" s="273">
        <f>ROUND(VLOOKUP($E12,'BDEW-Standard'!$B$3:$M$158,H$9,0),7)</f>
        <v>2.5078170000000002</v>
      </c>
      <c r="I12" s="273">
        <f>ROUND(VLOOKUP($E12,'BDEW-Standard'!$B$3:$M$158,I$9,0),7)</f>
        <v>-35.036736300000001</v>
      </c>
      <c r="J12" s="273">
        <f>ROUND(VLOOKUP($E12,'BDEW-Standard'!$B$3:$M$158,J$9,0),7)</f>
        <v>6.2430158999999996</v>
      </c>
      <c r="K12" s="273">
        <f>ROUND(VLOOKUP($E12,'BDEW-Standard'!$B$3:$M$158,K$9,0),7)</f>
        <v>0.120641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1.0288731326442526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SWZ</v>
      </c>
      <c r="D13" s="62" t="s">
        <v>247</v>
      </c>
      <c r="E13" s="164" t="s">
        <v>4</v>
      </c>
      <c r="F13" s="296" t="str">
        <f>VLOOKUP($E13,'BDEW-Standard'!$B$3:$M$158,F$9,0)</f>
        <v>HK3</v>
      </c>
      <c r="H13" s="273">
        <f>ROUND(VLOOKUP($E13,'BDEW-Standard'!$B$3:$M$158,H$9,0),7)</f>
        <v>0.40409319999999999</v>
      </c>
      <c r="I13" s="273">
        <f>ROUND(VLOOKUP($E13,'BDEW-Standard'!$B$3:$M$158,I$9,0),7)</f>
        <v>-24.439296800000001</v>
      </c>
      <c r="J13" s="273">
        <f>ROUND(VLOOKUP($E13,'BDEW-Standard'!$B$3:$M$158,J$9,0),7)</f>
        <v>6.5718174999999999</v>
      </c>
      <c r="K13" s="273">
        <f>ROUND(VLOOKUP($E13,'BDEW-Standard'!$B$3:$M$158,K$9,0),7)</f>
        <v>0.71077100000000004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1.0561214000512988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SWZ</v>
      </c>
      <c r="D14" s="62" t="s">
        <v>247</v>
      </c>
      <c r="E14" s="164" t="s">
        <v>666</v>
      </c>
      <c r="F14" s="296" t="str">
        <f>VLOOKUP($E14,'BDEW-Standard'!$B$3:$M$158,F$9,0)</f>
        <v>PD3</v>
      </c>
      <c r="H14" s="273">
        <f>ROUND(VLOOKUP($E14,'BDEW-Standard'!$B$3:$M$158,H$9,0),7)</f>
        <v>3.2</v>
      </c>
      <c r="I14" s="273">
        <f>ROUND(VLOOKUP($E14,'BDEW-Standard'!$B$3:$M$158,I$9,0),7)</f>
        <v>-35.799999999999997</v>
      </c>
      <c r="J14" s="273">
        <f>ROUND(VLOOKUP($E14,'BDEW-Standard'!$B$3:$M$158,J$9,0),7)</f>
        <v>8.4</v>
      </c>
      <c r="K14" s="273">
        <f>ROUND(VLOOKUP($E14,'BDEW-Standard'!$B$3:$M$158,K$9,0),7)</f>
        <v>9.3848600000000004E-2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0.99106250024889242</v>
      </c>
      <c r="R14" s="274">
        <f>ROUND(VLOOKUP(MID($E14,4,3),'Wochentag F(WT)'!$B$7:$J$22,R$9,0),4)</f>
        <v>1.0214000000000001</v>
      </c>
      <c r="S14" s="274">
        <f>ROUND(VLOOKUP(MID($E14,4,3),'Wochentag F(WT)'!$B$7:$J$22,S$9,0),4)</f>
        <v>1.0866</v>
      </c>
      <c r="T14" s="274">
        <f>ROUND(VLOOKUP(MID($E14,4,3),'Wochentag F(WT)'!$B$7:$J$22,T$9,0),4)</f>
        <v>1.0720000000000001</v>
      </c>
      <c r="U14" s="274">
        <f>ROUND(VLOOKUP(MID($E14,4,3),'Wochentag F(WT)'!$B$7:$J$22,U$9,0),4)</f>
        <v>1.0557000000000001</v>
      </c>
      <c r="V14" s="274">
        <f>ROUND(VLOOKUP(MID($E14,4,3),'Wochentag F(WT)'!$B$7:$J$22,V$9,0),4)</f>
        <v>1.0117</v>
      </c>
      <c r="W14" s="274">
        <f>ROUND(VLOOKUP(MID($E14,4,3),'Wochentag F(WT)'!$B$7:$J$22,W$9,0),4)</f>
        <v>0.90010000000000001</v>
      </c>
      <c r="X14" s="275">
        <f t="shared" si="2"/>
        <v>0.85249999999999915</v>
      </c>
      <c r="Y14" s="292"/>
      <c r="Z14" s="210"/>
    </row>
    <row r="15" spans="2:26" s="142" customFormat="1">
      <c r="B15" s="143">
        <v>4</v>
      </c>
      <c r="C15" s="144" t="str">
        <f t="shared" si="0"/>
        <v>SWZ</v>
      </c>
      <c r="D15" s="62" t="s">
        <v>247</v>
      </c>
      <c r="E15" s="164" t="s">
        <v>667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SWZ</v>
      </c>
      <c r="D16" s="62" t="s">
        <v>247</v>
      </c>
      <c r="E16" s="164" t="s">
        <v>668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SWZ</v>
      </c>
      <c r="D17" s="62" t="s">
        <v>247</v>
      </c>
      <c r="E17" s="164" t="s">
        <v>669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SWZ</v>
      </c>
      <c r="D18" s="62" t="s">
        <v>247</v>
      </c>
      <c r="E18" s="164" t="s">
        <v>670</v>
      </c>
      <c r="F18" s="296" t="str">
        <f>VLOOKUP($E18,'BDEW-Standard'!$B$3:$M$158,F$9,0)</f>
        <v>BA3</v>
      </c>
      <c r="H18" s="273">
        <f>ROUND(VLOOKUP($E18,'BDEW-Standard'!$B$3:$M$158,H$9,0),7)</f>
        <v>0.62619619999999998</v>
      </c>
      <c r="I18" s="273">
        <f>ROUND(VLOOKUP($E18,'BDEW-Standard'!$B$3:$M$158,I$9,0),7)</f>
        <v>-33</v>
      </c>
      <c r="J18" s="273">
        <f>ROUND(VLOOKUP($E18,'BDEW-Standard'!$B$3:$M$158,J$9,0),7)</f>
        <v>5.7212303000000002</v>
      </c>
      <c r="K18" s="273">
        <f>ROUND(VLOOKUP($E18,'BDEW-Standard'!$B$3:$M$158,K$9,0),7)</f>
        <v>0.78556550000000003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1.0711738317583412</v>
      </c>
      <c r="R18" s="274">
        <f>ROUND(VLOOKUP(MID($E18,4,3),'Wochentag F(WT)'!$B$7:$J$22,R$9,0),4)</f>
        <v>1.0848</v>
      </c>
      <c r="S18" s="274">
        <f>ROUND(VLOOKUP(MID($E18,4,3),'Wochentag F(WT)'!$B$7:$J$22,S$9,0),4)</f>
        <v>1.1211</v>
      </c>
      <c r="T18" s="274">
        <f>ROUND(VLOOKUP(MID($E18,4,3),'Wochentag F(WT)'!$B$7:$J$22,T$9,0),4)</f>
        <v>1.0769</v>
      </c>
      <c r="U18" s="274">
        <f>ROUND(VLOOKUP(MID($E18,4,3),'Wochentag F(WT)'!$B$7:$J$22,U$9,0),4)</f>
        <v>1.1353</v>
      </c>
      <c r="V18" s="274">
        <f>ROUND(VLOOKUP(MID($E18,4,3),'Wochentag F(WT)'!$B$7:$J$22,V$9,0),4)</f>
        <v>1.1402000000000001</v>
      </c>
      <c r="W18" s="274">
        <f>ROUND(VLOOKUP(MID($E18,4,3),'Wochentag F(WT)'!$B$7:$J$22,W$9,0),4)</f>
        <v>0.48520000000000002</v>
      </c>
      <c r="X18" s="275">
        <f t="shared" si="2"/>
        <v>0.95650000000000013</v>
      </c>
      <c r="Y18" s="292"/>
      <c r="Z18" s="210"/>
    </row>
    <row r="19" spans="2:26" s="142" customFormat="1">
      <c r="B19" s="143">
        <v>8</v>
      </c>
      <c r="C19" s="144" t="str">
        <f t="shared" si="0"/>
        <v>SWZ</v>
      </c>
      <c r="D19" s="62" t="s">
        <v>247</v>
      </c>
      <c r="E19" s="164" t="s">
        <v>671</v>
      </c>
      <c r="F19" s="296" t="str">
        <f>VLOOKUP($E19,'BDEW-Standard'!$B$3:$M$158,F$9,0)</f>
        <v>WA3</v>
      </c>
      <c r="H19" s="273">
        <f>ROUND(VLOOKUP($E19,'BDEW-Standard'!$B$3:$M$158,H$9,0),7)</f>
        <v>0.76572899999999999</v>
      </c>
      <c r="I19" s="273">
        <f>ROUND(VLOOKUP($E19,'BDEW-Standard'!$B$3:$M$158,I$9,0),7)</f>
        <v>-36.023791199999998</v>
      </c>
      <c r="J19" s="273">
        <f>ROUND(VLOOKUP($E19,'BDEW-Standard'!$B$3:$M$158,J$9,0),7)</f>
        <v>4.8662747</v>
      </c>
      <c r="K19" s="273">
        <f>ROUND(VLOOKUP($E19,'BDEW-Standard'!$B$3:$M$158,K$9,0),7)</f>
        <v>0.80494250000000001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1.0804258319686442</v>
      </c>
      <c r="R19" s="274">
        <f>ROUND(VLOOKUP(MID($E19,4,3),'Wochentag F(WT)'!$B$7:$J$22,R$9,0),4)</f>
        <v>1.2457</v>
      </c>
      <c r="S19" s="274">
        <f>ROUND(VLOOKUP(MID($E19,4,3),'Wochentag F(WT)'!$B$7:$J$22,S$9,0),4)</f>
        <v>1.2615000000000001</v>
      </c>
      <c r="T19" s="274">
        <f>ROUND(VLOOKUP(MID($E19,4,3),'Wochentag F(WT)'!$B$7:$J$22,T$9,0),4)</f>
        <v>1.2706999999999999</v>
      </c>
      <c r="U19" s="274">
        <f>ROUND(VLOOKUP(MID($E19,4,3),'Wochentag F(WT)'!$B$7:$J$22,U$9,0),4)</f>
        <v>1.2430000000000001</v>
      </c>
      <c r="V19" s="274">
        <f>ROUND(VLOOKUP(MID($E19,4,3),'Wochentag F(WT)'!$B$7:$J$22,V$9,0),4)</f>
        <v>1.1275999999999999</v>
      </c>
      <c r="W19" s="274">
        <f>ROUND(VLOOKUP(MID($E19,4,3),'Wochentag F(WT)'!$B$7:$J$22,W$9,0),4)</f>
        <v>0.38769999999999999</v>
      </c>
      <c r="X19" s="275">
        <f t="shared" si="2"/>
        <v>0.46379999999999999</v>
      </c>
      <c r="Y19" s="292"/>
      <c r="Z19" s="210"/>
    </row>
    <row r="20" spans="2:26" s="142" customFormat="1">
      <c r="B20" s="143">
        <v>9</v>
      </c>
      <c r="C20" s="144" t="str">
        <f t="shared" si="0"/>
        <v>SWZ</v>
      </c>
      <c r="D20" s="62" t="s">
        <v>247</v>
      </c>
      <c r="E20" s="164" t="s">
        <v>672</v>
      </c>
      <c r="F20" s="296" t="str">
        <f>VLOOKUP($E20,'BDEW-Standard'!$B$3:$M$158,F$9,0)</f>
        <v>GB3</v>
      </c>
      <c r="H20" s="273">
        <f>ROUND(VLOOKUP($E20,'BDEW-Standard'!$B$3:$M$158,H$9,0),7)</f>
        <v>3.2572741999999999</v>
      </c>
      <c r="I20" s="273">
        <f>ROUND(VLOOKUP($E20,'BDEW-Standard'!$B$3:$M$158,I$9,0),7)</f>
        <v>-37.5</v>
      </c>
      <c r="J20" s="273">
        <f>ROUND(VLOOKUP($E20,'BDEW-Standard'!$B$3:$M$158,J$9,0),7)</f>
        <v>6.3462148000000003</v>
      </c>
      <c r="K20" s="273">
        <f>ROUND(VLOOKUP($E20,'BDEW-Standard'!$B$3:$M$158,K$9,0),7)</f>
        <v>8.6622699999999997E-2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0.9584556323619029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92"/>
      <c r="Z20" s="210"/>
    </row>
    <row r="21" spans="2:26" s="142" customFormat="1">
      <c r="B21" s="143">
        <v>10</v>
      </c>
      <c r="C21" s="144" t="str">
        <f t="shared" si="0"/>
        <v>SWZ</v>
      </c>
      <c r="D21" s="62" t="s">
        <v>247</v>
      </c>
      <c r="E21" s="164" t="s">
        <v>673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SWZ</v>
      </c>
      <c r="D22" s="62" t="s">
        <v>247</v>
      </c>
      <c r="E22" s="164" t="s">
        <v>674</v>
      </c>
      <c r="F22" s="296" t="str">
        <f>VLOOKUP($E22,'BDEW-Standard'!$B$3:$M$158,F$9,0)</f>
        <v>MK3</v>
      </c>
      <c r="H22" s="273">
        <f>ROUND(VLOOKUP($E22,'BDEW-Standard'!$B$3:$M$158,H$9,0),7)</f>
        <v>2.7882424000000001</v>
      </c>
      <c r="I22" s="273">
        <f>ROUND(VLOOKUP($E22,'BDEW-Standard'!$B$3:$M$158,I$9,0),7)</f>
        <v>-34.880612999999997</v>
      </c>
      <c r="J22" s="273">
        <f>ROUND(VLOOKUP($E22,'BDEW-Standard'!$B$3:$M$158,J$9,0),7)</f>
        <v>6.5951899000000003</v>
      </c>
      <c r="K22" s="273">
        <f>ROUND(VLOOKUP($E22,'BDEW-Standard'!$B$3:$M$158,K$9,0),7)</f>
        <v>5.4032900000000002E-2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1.0622306107520199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SWZ</v>
      </c>
      <c r="D23" s="62" t="s">
        <v>247</v>
      </c>
      <c r="E23" s="164" t="s">
        <v>675</v>
      </c>
      <c r="F23" s="296" t="str">
        <f>VLOOKUP($E23,'BDEW-Standard'!$B$3:$M$158,F$9,0)</f>
        <v>HA3</v>
      </c>
      <c r="H23" s="273">
        <f>ROUND(VLOOKUP($E23,'BDEW-Standard'!$B$3:$M$158,H$9,0),7)</f>
        <v>3.5811213999999998</v>
      </c>
      <c r="I23" s="273">
        <f>ROUND(VLOOKUP($E23,'BDEW-Standard'!$B$3:$M$158,I$9,0),7)</f>
        <v>-36.965006500000001</v>
      </c>
      <c r="J23" s="273">
        <f>ROUND(VLOOKUP($E23,'BDEW-Standard'!$B$3:$M$158,J$9,0),7)</f>
        <v>7.2256947</v>
      </c>
      <c r="K23" s="273">
        <f>ROUND(VLOOKUP($E23,'BDEW-Standard'!$B$3:$M$158,K$9,0),7)</f>
        <v>4.4841600000000002E-2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0.97852945357176691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92"/>
      <c r="Z23" s="210"/>
    </row>
    <row r="24" spans="2:26" s="142" customFormat="1">
      <c r="B24" s="143">
        <v>13</v>
      </c>
      <c r="C24" s="144" t="str">
        <f t="shared" si="0"/>
        <v>SWZ</v>
      </c>
      <c r="D24" s="62" t="s">
        <v>247</v>
      </c>
      <c r="E24" s="164" t="s">
        <v>41</v>
      </c>
      <c r="F24" s="296" t="str">
        <f>VLOOKUP($E24,'BDEW-Standard'!$B$3:$M$158,F$9,0)</f>
        <v>S14</v>
      </c>
      <c r="H24" s="273">
        <f>ROUND(VLOOKUP($E24,'BDEW-Standard'!$B$3:$M$158,H$9,0),7)</f>
        <v>3.1764404000000002</v>
      </c>
      <c r="I24" s="273">
        <f>ROUND(VLOOKUP($E24,'BDEW-Standard'!$B$3:$M$158,I$9,0),7)</f>
        <v>-37.410583199999998</v>
      </c>
      <c r="J24" s="273">
        <f>ROUND(VLOOKUP($E24,'BDEW-Standard'!$B$3:$M$158,J$9,0),7)</f>
        <v>6.1622336000000004</v>
      </c>
      <c r="K24" s="273">
        <f>ROUND(VLOOKUP($E24,'BDEW-Standard'!$B$3:$M$158,K$9,0),7)</f>
        <v>8.9360599999999998E-2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0.96716323288062622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SWZ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SWZ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SWZ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SWZ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SWZ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SWZ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SWZ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SWZ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SWZ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SWZ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SWZ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SWZ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SWZ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SWZ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SWZ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SWZ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SWZ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F29" sqref="F2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Zittau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SWZ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9870029300009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1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539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539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Schnabel, Andreas</cp:lastModifiedBy>
  <cp:lastPrinted>2015-03-20T22:59:10Z</cp:lastPrinted>
  <dcterms:created xsi:type="dcterms:W3CDTF">2015-01-15T05:25:41Z</dcterms:created>
  <dcterms:modified xsi:type="dcterms:W3CDTF">2016-09-30T05:21:39Z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15-07-20_SLP_Gas_Verfahrensspezifische_Parameter_Netzbetreiber_1234567_BL-1.0.xlsx</vt:lpwstr>
  </property>
</Properties>
</file>